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lokaupunki.sharepoint.com/sites/Yrityssalo/Jaetut asiakirjat/General/S-aseman tiedostot/Tukeva Ruokaketjun kehittäminen 2021-2022/Tapahtumat2022/logistiikka/"/>
    </mc:Choice>
  </mc:AlternateContent>
  <xr:revisionPtr revIDLastSave="0" documentId="8_{8D02ECA6-FF67-4700-B971-F24AD4257342}" xr6:coauthVersionLast="47" xr6:coauthVersionMax="47" xr10:uidLastSave="{00000000-0000-0000-0000-000000000000}"/>
  <bookViews>
    <workbookView xWindow="-110" yWindow="-110" windowWidth="19420" windowHeight="10420" xr2:uid="{A86E55FA-962A-364C-AD97-8EF0E1302E9C}"/>
  </bookViews>
  <sheets>
    <sheet name="Itse kuljettaminen – Laskuri" sheetId="2" r:id="rId1"/>
    <sheet name="Tiedo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2" l="1"/>
  <c r="D21" i="3"/>
  <c r="D6" i="3"/>
  <c r="H6" i="2" l="1"/>
  <c r="H5" i="2"/>
  <c r="D12" i="3" l="1"/>
  <c r="D13" i="3"/>
  <c r="H15" i="2" s="1"/>
  <c r="H4" i="2" l="1"/>
  <c r="H8" i="2" l="1"/>
  <c r="D19" i="2" s="1"/>
  <c r="H10" i="2" l="1"/>
  <c r="D18" i="2"/>
  <c r="D20" i="2"/>
  <c r="D21" i="2"/>
  <c r="D22" i="2"/>
  <c r="H12" i="2"/>
</calcChain>
</file>

<file path=xl/sharedStrings.xml><?xml version="1.0" encoding="utf-8"?>
<sst xmlns="http://schemas.openxmlformats.org/spreadsheetml/2006/main" count="58" uniqueCount="50">
  <si>
    <t>Kuljetustapahtumaan liittyvät tiedot</t>
  </si>
  <si>
    <t>Kuljetusmuoto</t>
  </si>
  <si>
    <t>Pakettiauto</t>
  </si>
  <si>
    <t>Kevytkuorma-auto</t>
  </si>
  <si>
    <t>Henkilöauto+peräkärry</t>
  </si>
  <si>
    <t>Polttoaine</t>
  </si>
  <si>
    <t>Diesel</t>
  </si>
  <si>
    <t>Syötä tiedot alle</t>
  </si>
  <si>
    <t>Kuukausittaiset kuljetuskustannukset</t>
  </si>
  <si>
    <t>Palkkakulujen osuus</t>
  </si>
  <si>
    <t>Kuljetuskustannukset</t>
  </si>
  <si>
    <t>Arvot</t>
  </si>
  <si>
    <t>Keskikulutus l/100km</t>
  </si>
  <si>
    <t>95E10</t>
  </si>
  <si>
    <t xml:space="preserve">Tuotantomäärät kuukaudessa </t>
  </si>
  <si>
    <t>Henkilöauto ja peräkärry</t>
  </si>
  <si>
    <t>Kuljetuskustannukset  / yksikkö</t>
  </si>
  <si>
    <t>Vuosittaiset kuljetuskustannukset</t>
  </si>
  <si>
    <t>Yhteensä</t>
  </si>
  <si>
    <t>Kuljetusmuodot</t>
  </si>
  <si>
    <t>Tiedot (Itse kuljettaminen)</t>
  </si>
  <si>
    <t>Pysähdyksiin menevä aika tunteina</t>
  </si>
  <si>
    <t>Kuljetuksiin käytetyt työtunnit kuukaudessa</t>
  </si>
  <si>
    <t>Muut tiedot</t>
  </si>
  <si>
    <t>Polttoainekulut (ALV vähennetty)</t>
  </si>
  <si>
    <t>Liikennevakuutus</t>
  </si>
  <si>
    <t>Ajoneuvovakuutus</t>
  </si>
  <si>
    <t>Peräkärryn vakuutus</t>
  </si>
  <si>
    <t>Muut kulut (huolto ym.)</t>
  </si>
  <si>
    <t>Verot (bensiini)</t>
  </si>
  <si>
    <t>Verot (diesel)</t>
  </si>
  <si>
    <t>Bensiini</t>
  </si>
  <si>
    <t>Ajoneuvon ylläpito</t>
  </si>
  <si>
    <t>Ajoneuvoon liittyvät tiedot</t>
  </si>
  <si>
    <t>Ajoneuvon käyttöikä vuosina</t>
  </si>
  <si>
    <t>Keskinopeus km/h</t>
  </si>
  <si>
    <t>Pysähdysten määrä /kuljetuskerta</t>
  </si>
  <si>
    <t>Kuljetuskertojen määrä viikossa (keskimäärin)</t>
  </si>
  <si>
    <t>Yhden kuljetuskerran pituus kilometreinä (keskimäärin)</t>
  </si>
  <si>
    <t>Tuotantomäärien vaikutus kuljetuskustannuksiin / yksikkö</t>
  </si>
  <si>
    <t>Syötä vaihtelevia kuukausittaisia tuotantomääriä</t>
  </si>
  <si>
    <t>Poistojen osuus</t>
  </si>
  <si>
    <t>Ajoneuvon ylläpito vuodessa (€)</t>
  </si>
  <si>
    <t>Polttoaineen hinta (€) / litra (sis. ALV 24%)</t>
  </si>
  <si>
    <t xml:space="preserve">Tuntipalkka (€), maatalousalan TES vaativuusryhmä 5 </t>
  </si>
  <si>
    <t>Palkan sivukulut (€) (22,5% tuntipalkasta)</t>
  </si>
  <si>
    <t>Euroa (€)</t>
  </si>
  <si>
    <t>Tuntia (h)</t>
  </si>
  <si>
    <t>Huomioidaan laskurissa automaattisesti vain jos peräkärry on valittu kuljetusmuodoksi</t>
  </si>
  <si>
    <t>Ajoneuvon hankintahinta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</si>
</sst>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7E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10" xfId="0" applyBorder="1"/>
    <xf numFmtId="0" fontId="0" fillId="2" borderId="4" xfId="0" applyFill="1" applyBorder="1"/>
    <xf numFmtId="0" fontId="0" fillId="2" borderId="5" xfId="0" applyFill="1" applyBorder="1"/>
    <xf numFmtId="0" fontId="0" fillId="0" borderId="11" xfId="0" applyBorder="1"/>
    <xf numFmtId="11" fontId="0" fillId="0" borderId="0" xfId="0" quotePrefix="1" applyNumberFormat="1" applyBorder="1"/>
    <xf numFmtId="0" fontId="0" fillId="0" borderId="0" xfId="0" applyFill="1"/>
    <xf numFmtId="0" fontId="3" fillId="0" borderId="5" xfId="0" applyFont="1" applyBorder="1"/>
    <xf numFmtId="2" fontId="0" fillId="0" borderId="10" xfId="0" applyNumberFormat="1" applyBorder="1"/>
    <xf numFmtId="0" fontId="0" fillId="0" borderId="6" xfId="0" applyFill="1" applyBorder="1"/>
    <xf numFmtId="0" fontId="0" fillId="0" borderId="4" xfId="0" applyFill="1" applyBorder="1"/>
    <xf numFmtId="0" fontId="0" fillId="0" borderId="5" xfId="0" applyBorder="1"/>
    <xf numFmtId="0" fontId="0" fillId="0" borderId="13" xfId="0" applyBorder="1"/>
    <xf numFmtId="0" fontId="0" fillId="0" borderId="1" xfId="0" applyFill="1" applyBorder="1"/>
    <xf numFmtId="0" fontId="1" fillId="2" borderId="12" xfId="0" applyFont="1" applyFill="1" applyBorder="1"/>
    <xf numFmtId="0" fontId="2" fillId="0" borderId="6" xfId="0" applyFont="1" applyBorder="1"/>
    <xf numFmtId="0" fontId="2" fillId="0" borderId="0" xfId="0" applyFont="1" applyBorder="1"/>
    <xf numFmtId="0" fontId="0" fillId="2" borderId="2" xfId="0" applyFill="1" applyBorder="1"/>
    <xf numFmtId="0" fontId="0" fillId="2" borderId="3" xfId="0" applyFill="1" applyBorder="1"/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/>
    <xf numFmtId="0" fontId="0" fillId="0" borderId="13" xfId="0" applyFill="1" applyBorder="1"/>
    <xf numFmtId="0" fontId="1" fillId="2" borderId="4" xfId="0" applyFont="1" applyFill="1" applyBorder="1"/>
    <xf numFmtId="0" fontId="1" fillId="2" borderId="11" xfId="0" applyFont="1" applyFill="1" applyBorder="1"/>
    <xf numFmtId="0" fontId="1" fillId="0" borderId="15" xfId="0" applyFont="1" applyBorder="1"/>
    <xf numFmtId="0" fontId="0" fillId="0" borderId="9" xfId="0" applyBorder="1" applyProtection="1"/>
    <xf numFmtId="0" fontId="0" fillId="0" borderId="10" xfId="0" applyBorder="1" applyProtection="1"/>
    <xf numFmtId="0" fontId="0" fillId="5" borderId="9" xfId="0" applyFill="1" applyBorder="1" applyProtection="1">
      <protection locked="0"/>
    </xf>
    <xf numFmtId="164" fontId="0" fillId="5" borderId="9" xfId="0" applyNumberFormat="1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5" borderId="11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1" fillId="2" borderId="12" xfId="0" applyFont="1" applyFill="1" applyBorder="1" applyProtection="1"/>
    <xf numFmtId="0" fontId="0" fillId="2" borderId="12" xfId="0" applyFill="1" applyBorder="1"/>
    <xf numFmtId="0" fontId="1" fillId="0" borderId="6" xfId="0" applyFont="1" applyFill="1" applyBorder="1"/>
    <xf numFmtId="0" fontId="0" fillId="3" borderId="6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3" fontId="0" fillId="3" borderId="14" xfId="0" applyNumberFormat="1" applyFill="1" applyBorder="1" applyAlignment="1" applyProtection="1">
      <alignment horizontal="center"/>
      <protection locked="0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4" borderId="9" xfId="0" applyFill="1" applyBorder="1" applyAlignment="1">
      <alignment horizontal="right"/>
    </xf>
    <xf numFmtId="2" fontId="0" fillId="4" borderId="9" xfId="0" applyNumberFormat="1" applyFill="1" applyBorder="1" applyAlignment="1">
      <alignment horizontal="right"/>
    </xf>
    <xf numFmtId="2" fontId="1" fillId="4" borderId="11" xfId="0" applyNumberFormat="1" applyFont="1" applyFill="1" applyBorder="1" applyAlignment="1">
      <alignment horizontal="right"/>
    </xf>
    <xf numFmtId="1" fontId="0" fillId="4" borderId="9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0" fillId="4" borderId="13" xfId="0" applyFill="1" applyBorder="1" applyAlignment="1">
      <alignment horizontal="right"/>
    </xf>
    <xf numFmtId="0" fontId="2" fillId="0" borderId="5" xfId="0" applyFont="1" applyBorder="1"/>
    <xf numFmtId="0" fontId="2" fillId="0" borderId="4" xfId="0" applyFont="1" applyBorder="1"/>
    <xf numFmtId="0" fontId="0" fillId="0" borderId="4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1" fillId="4" borderId="1" xfId="0" applyFont="1" applyFill="1" applyBorder="1"/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Kuukausittaiset kuljetuskustannukset</a:t>
            </a:r>
          </a:p>
          <a:p>
            <a:pPr>
              <a:defRPr/>
            </a:pPr>
            <a:endParaRPr lang="fi-FI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A97-4FF8-AAFD-9070D1B08B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A97-4FF8-AAFD-9070D1B08B2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A97-4FF8-AAFD-9070D1B08B2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A97-4FF8-AAFD-9070D1B08B2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'Itse kuljettaminen – Laskuri'!$G$4:$G$7</c:f>
              <c:strCache>
                <c:ptCount val="4"/>
                <c:pt idx="0">
                  <c:v>Palkkakulujen osuus</c:v>
                </c:pt>
                <c:pt idx="1">
                  <c:v>Polttoainekulut (ALV vähennetty)</c:v>
                </c:pt>
                <c:pt idx="2">
                  <c:v>Ajoneuvon ylläpito</c:v>
                </c:pt>
                <c:pt idx="3">
                  <c:v>Poistojen osuus</c:v>
                </c:pt>
              </c:strCache>
            </c:strRef>
          </c:cat>
          <c:val>
            <c:numRef>
              <c:f>'Itse kuljettaminen – Laskuri'!$H$4:$H$7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129.16666666666666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0B-498A-A1F3-413E9F3DB6F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Tuotantomäärien vaikutus kuljetuskustannuksiin / yksikkö</a:t>
            </a:r>
          </a:p>
        </c:rich>
      </c:tx>
      <c:layout>
        <c:manualLayout>
          <c:xMode val="edge"/>
          <c:yMode val="edge"/>
          <c:x val="0.24385548212542899"/>
          <c:y val="9.181247731056298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0.1229972913550806"/>
          <c:y val="0.15782397697194883"/>
          <c:w val="0.8389446229312244"/>
          <c:h val="0.66354677972306175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'Itse kuljettaminen – Laskuri'!$C$18:$C$22</c:f>
              <c:numCache>
                <c:formatCode>General</c:formatCode>
                <c:ptCount val="5"/>
              </c:numCache>
            </c:numRef>
          </c:cat>
          <c:val>
            <c:numRef>
              <c:f>'Itse kuljettaminen – Laskuri'!$D$18:$D$22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1F-4474-85AD-06EE9F88A82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48422680"/>
        <c:axId val="748420712"/>
      </c:lineChart>
      <c:catAx>
        <c:axId val="748422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1" baseline="0"/>
                  <a:t>Tuotantomäärät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748420712"/>
        <c:crosses val="autoZero"/>
        <c:auto val="1"/>
        <c:lblAlgn val="ctr"/>
        <c:lblOffset val="100"/>
        <c:noMultiLvlLbl val="0"/>
      </c:catAx>
      <c:valAx>
        <c:axId val="748420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1" baseline="0"/>
                  <a:t>Kuljetuskustannus / yksikkö</a:t>
                </a:r>
              </a:p>
              <a:p>
                <a:pPr>
                  <a:defRPr sz="1200" b="1"/>
                </a:pPr>
                <a:endParaRPr lang="fi-FI" sz="1200" b="1" baseline="0"/>
              </a:p>
            </c:rich>
          </c:tx>
          <c:layout>
            <c:manualLayout>
              <c:xMode val="edge"/>
              <c:yMode val="edge"/>
              <c:x val="1.2384995081109041E-2"/>
              <c:y val="0.178108040336928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748422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17</xdr:row>
      <xdr:rowOff>0</xdr:rowOff>
    </xdr:from>
    <xdr:to>
      <xdr:col>7</xdr:col>
      <xdr:colOff>838201</xdr:colOff>
      <xdr:row>32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779093-06D6-4DD2-B5A7-2034D75D51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23</xdr:row>
      <xdr:rowOff>0</xdr:rowOff>
    </xdr:from>
    <xdr:to>
      <xdr:col>4</xdr:col>
      <xdr:colOff>0</xdr:colOff>
      <xdr:row>38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4F98B6-CD75-4C3A-AC91-58C0CFC42B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6219048</xdr:colOff>
      <xdr:row>37</xdr:row>
      <xdr:rowOff>8609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6581C05-E708-47D3-844F-4C403646E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03200"/>
          <a:ext cx="6219048" cy="73238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20</xdr:row>
      <xdr:rowOff>28576</xdr:rowOff>
    </xdr:from>
    <xdr:to>
      <xdr:col>6</xdr:col>
      <xdr:colOff>19050</xdr:colOff>
      <xdr:row>21</xdr:row>
      <xdr:rowOff>190501</xdr:rowOff>
    </xdr:to>
    <xdr:sp macro="[0]!Macro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37EE59B-6A14-433C-90AE-56E8AADB4833}"/>
            </a:ext>
          </a:extLst>
        </xdr:cNvPr>
        <xdr:cNvSpPr/>
      </xdr:nvSpPr>
      <xdr:spPr>
        <a:xfrm>
          <a:off x="7886700" y="4029076"/>
          <a:ext cx="1695450" cy="361950"/>
        </a:xfrm>
        <a:prstGeom prst="roundRect">
          <a:avLst/>
        </a:prstGeom>
        <a:ln>
          <a:solidFill>
            <a:schemeClr val="accent1">
              <a:shade val="50000"/>
            </a:schemeClr>
          </a:solidFill>
        </a:ln>
        <a:effectLst/>
        <a:scene3d>
          <a:camera prst="orthographicFront"/>
          <a:lightRig rig="threePt" dir="t"/>
        </a:scene3d>
        <a:sp3d>
          <a:bevelT w="95250"/>
          <a:bevelB w="952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Palauta oletusarvot</a:t>
          </a:r>
          <a:endParaRPr lang="en-FI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7912B-B501-4047-A00B-D8A08CBAB584}">
  <sheetPr codeName="Sheet1"/>
  <dimension ref="C2:H22"/>
  <sheetViews>
    <sheetView tabSelected="1" topLeftCell="A19" zoomScale="70" zoomScaleNormal="70" workbookViewId="0">
      <selection activeCell="C18" sqref="C18"/>
    </sheetView>
  </sheetViews>
  <sheetFormatPr defaultColWidth="11.1640625" defaultRowHeight="15.5" x14ac:dyDescent="0.35"/>
  <cols>
    <col min="1" max="1" width="81.83203125" customWidth="1"/>
    <col min="2" max="2" width="10.4140625" customWidth="1"/>
    <col min="3" max="3" width="47" bestFit="1" customWidth="1"/>
    <col min="4" max="4" width="20.33203125" customWidth="1"/>
    <col min="5" max="5" width="10.5" customWidth="1"/>
    <col min="6" max="6" width="37.5" bestFit="1" customWidth="1"/>
    <col min="7" max="7" width="28.6640625" bestFit="1" customWidth="1"/>
  </cols>
  <sheetData>
    <row r="2" spans="3:8" x14ac:dyDescent="0.35">
      <c r="C2" s="10" t="s">
        <v>0</v>
      </c>
      <c r="D2" s="22" t="s">
        <v>7</v>
      </c>
      <c r="F2" s="25" t="s">
        <v>10</v>
      </c>
      <c r="G2" s="26"/>
      <c r="H2" s="29" t="s">
        <v>46</v>
      </c>
    </row>
    <row r="3" spans="3:8" x14ac:dyDescent="0.35">
      <c r="C3" s="3" t="s">
        <v>37</v>
      </c>
      <c r="D3" s="48"/>
      <c r="F3" s="23" t="s">
        <v>8</v>
      </c>
      <c r="G3" s="24"/>
      <c r="H3" s="53"/>
    </row>
    <row r="4" spans="3:8" x14ac:dyDescent="0.35">
      <c r="C4" s="3" t="s">
        <v>38</v>
      </c>
      <c r="D4" s="48"/>
      <c r="F4" s="23"/>
      <c r="G4" s="24" t="s">
        <v>9</v>
      </c>
      <c r="H4" s="54">
        <f>(D4/Tiedot!D7*(Tiedot!D11+Tiedot!D12)+(D5*Tiedot!D13))*D3*4</f>
        <v>0</v>
      </c>
    </row>
    <row r="5" spans="3:8" x14ac:dyDescent="0.35">
      <c r="C5" s="4" t="s">
        <v>36</v>
      </c>
      <c r="D5" s="49"/>
      <c r="F5" s="23"/>
      <c r="G5" s="2" t="s">
        <v>24</v>
      </c>
      <c r="H5" s="54">
        <f>IF(D8="Pakettiauto",Tiedot!D4,IF(D8="Kevytkuorma-auto",Tiedot!D5,IF(D8="Henkilöauto ja peräkärry",Tiedot!D6,)))/100*IF(D9="Bensiini",Tiedot!D9/1.24,IF('Itse kuljettaminen – Laskuri'!D9="Diesel",Tiedot!D10/1.24,))*'Itse kuljettaminen – Laskuri'!D4*'Itse kuljettaminen – Laskuri'!D3*4</f>
        <v>0</v>
      </c>
    </row>
    <row r="6" spans="3:8" x14ac:dyDescent="0.35">
      <c r="C6" s="3"/>
      <c r="D6" s="20"/>
      <c r="F6" s="3"/>
      <c r="G6" s="24" t="s">
        <v>32</v>
      </c>
      <c r="H6" s="54">
        <f>Tiedot!D21/12</f>
        <v>129.16666666666666</v>
      </c>
    </row>
    <row r="7" spans="3:8" x14ac:dyDescent="0.35">
      <c r="C7" s="10" t="s">
        <v>33</v>
      </c>
      <c r="D7" s="42" t="s">
        <v>7</v>
      </c>
      <c r="F7" s="3"/>
      <c r="G7" s="24" t="s">
        <v>41</v>
      </c>
      <c r="H7" s="54">
        <f>D10/Tiedot!D22/12</f>
        <v>0</v>
      </c>
    </row>
    <row r="8" spans="3:8" x14ac:dyDescent="0.35">
      <c r="C8" s="3" t="s">
        <v>1</v>
      </c>
      <c r="D8" s="41"/>
      <c r="F8" s="3"/>
      <c r="G8" s="15" t="s">
        <v>18</v>
      </c>
      <c r="H8" s="55">
        <f>SUM(H4:H7)</f>
        <v>129.16666666666666</v>
      </c>
    </row>
    <row r="9" spans="3:8" x14ac:dyDescent="0.35">
      <c r="C9" s="3" t="s">
        <v>5</v>
      </c>
      <c r="D9" s="41"/>
      <c r="F9" s="3"/>
      <c r="G9" s="2"/>
      <c r="H9" s="56"/>
    </row>
    <row r="10" spans="3:8" x14ac:dyDescent="0.35">
      <c r="C10" s="4" t="s">
        <v>49</v>
      </c>
      <c r="D10" s="50"/>
      <c r="F10" s="27" t="s">
        <v>16</v>
      </c>
      <c r="G10" s="28"/>
      <c r="H10" s="57" t="e">
        <f>H8/D13</f>
        <v>#DIV/0!</v>
      </c>
    </row>
    <row r="11" spans="3:8" x14ac:dyDescent="0.35">
      <c r="C11" s="3"/>
      <c r="D11" s="30"/>
      <c r="F11" s="23"/>
      <c r="G11" s="24"/>
      <c r="H11" s="54"/>
    </row>
    <row r="12" spans="3:8" x14ac:dyDescent="0.35">
      <c r="C12" s="10" t="s">
        <v>23</v>
      </c>
      <c r="D12" s="22" t="s">
        <v>7</v>
      </c>
      <c r="F12" s="60" t="s">
        <v>17</v>
      </c>
      <c r="G12" s="59"/>
      <c r="H12" s="57">
        <f>H8*12</f>
        <v>1550</v>
      </c>
    </row>
    <row r="13" spans="3:8" x14ac:dyDescent="0.35">
      <c r="C13" s="4" t="s">
        <v>14</v>
      </c>
      <c r="D13" s="49"/>
      <c r="F13" s="61"/>
      <c r="G13" s="62"/>
      <c r="H13" s="58"/>
    </row>
    <row r="14" spans="3:8" x14ac:dyDescent="0.35">
      <c r="F14" s="4"/>
      <c r="G14" s="63"/>
      <c r="H14" s="65" t="s">
        <v>47</v>
      </c>
    </row>
    <row r="15" spans="3:8" x14ac:dyDescent="0.35">
      <c r="F15" s="6" t="s">
        <v>22</v>
      </c>
      <c r="G15" s="64"/>
      <c r="H15" s="57">
        <f>((D4/Tiedot!D7)+('Itse kuljettaminen – Laskuri'!D5*Tiedot!D13))*'Itse kuljettaminen – Laskuri'!D3*4</f>
        <v>0</v>
      </c>
    </row>
    <row r="16" spans="3:8" x14ac:dyDescent="0.35">
      <c r="C16" s="10" t="s">
        <v>39</v>
      </c>
      <c r="D16" s="43"/>
    </row>
    <row r="17" spans="3:4" x14ac:dyDescent="0.35">
      <c r="C17" s="44" t="s">
        <v>40</v>
      </c>
      <c r="D17" s="20" t="s">
        <v>10</v>
      </c>
    </row>
    <row r="18" spans="3:4" x14ac:dyDescent="0.35">
      <c r="C18" s="45"/>
      <c r="D18" s="51" t="e">
        <f>$H$8/C18</f>
        <v>#DIV/0!</v>
      </c>
    </row>
    <row r="19" spans="3:4" x14ac:dyDescent="0.35">
      <c r="C19" s="45"/>
      <c r="D19" s="51" t="e">
        <f>$H$8/C19</f>
        <v>#DIV/0!</v>
      </c>
    </row>
    <row r="20" spans="3:4" x14ac:dyDescent="0.35">
      <c r="C20" s="45"/>
      <c r="D20" s="51" t="e">
        <f t="shared" ref="D20:D22" si="0">$H$8/C20</f>
        <v>#DIV/0!</v>
      </c>
    </row>
    <row r="21" spans="3:4" x14ac:dyDescent="0.35">
      <c r="C21" s="45"/>
      <c r="D21" s="51" t="e">
        <f t="shared" si="0"/>
        <v>#DIV/0!</v>
      </c>
    </row>
    <row r="22" spans="3:4" x14ac:dyDescent="0.35">
      <c r="C22" s="46"/>
      <c r="D22" s="52" t="e">
        <f t="shared" si="0"/>
        <v>#DIV/0!</v>
      </c>
    </row>
  </sheetData>
  <sheetProtection algorithmName="SHA-512" hashValue="uWO9Ei/h6o0Lujc2ALMUCvfzD5h32G+g8pTxfOf3TmhbE4kWs/30fwdRa9nrWo9BFlXx2WnSB25Y7tGj7QxqQw==" saltValue="LtV8qC49naRENxXpJBgOuQ==" spinCount="100000" sheet="1" objects="1" scenarios="1" selectLockedCells="1"/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FAF43E3-5BF9-934C-9D2D-D8B771D0646B}">
          <x14:formula1>
            <xm:f>Tiedot!$F$3:$F$6</xm:f>
          </x14:formula1>
          <xm:sqref>D8</xm:sqref>
        </x14:dataValidation>
        <x14:dataValidation type="list" allowBlank="1" showInputMessage="1" showErrorMessage="1" xr:uid="{4E4AF805-FC3C-DE42-A335-C09AAB8EA4BC}">
          <x14:formula1>
            <xm:f>Tiedot!$F$9:$F$11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94EA-DBBC-2843-BA4B-660489533709}">
  <sheetPr codeName="Sheet2"/>
  <dimension ref="B2:F25"/>
  <sheetViews>
    <sheetView zoomScale="80" zoomScaleNormal="80" workbookViewId="0">
      <selection activeCell="D22" sqref="D22"/>
    </sheetView>
  </sheetViews>
  <sheetFormatPr defaultColWidth="11.1640625" defaultRowHeight="15.5" x14ac:dyDescent="0.35"/>
  <cols>
    <col min="2" max="2" width="49.33203125" bestFit="1" customWidth="1"/>
    <col min="3" max="3" width="20.6640625" bestFit="1" customWidth="1"/>
    <col min="6" max="6" width="21.6640625" bestFit="1" customWidth="1"/>
  </cols>
  <sheetData>
    <row r="2" spans="2:6" x14ac:dyDescent="0.35">
      <c r="B2" s="31" t="s">
        <v>20</v>
      </c>
      <c r="C2" s="11"/>
      <c r="D2" s="32" t="s">
        <v>11</v>
      </c>
      <c r="F2" s="29" t="s">
        <v>19</v>
      </c>
    </row>
    <row r="3" spans="2:6" x14ac:dyDescent="0.35">
      <c r="B3" s="3" t="s">
        <v>12</v>
      </c>
      <c r="C3" s="2"/>
      <c r="D3" s="12"/>
      <c r="F3" s="8"/>
    </row>
    <row r="4" spans="2:6" x14ac:dyDescent="0.35">
      <c r="B4" s="3"/>
      <c r="C4" s="2" t="s">
        <v>2</v>
      </c>
      <c r="D4" s="34">
        <v>12</v>
      </c>
      <c r="F4" s="8" t="s">
        <v>2</v>
      </c>
    </row>
    <row r="5" spans="2:6" x14ac:dyDescent="0.35">
      <c r="B5" s="3"/>
      <c r="C5" s="2" t="s">
        <v>3</v>
      </c>
      <c r="D5" s="34">
        <v>18</v>
      </c>
      <c r="F5" s="8" t="s">
        <v>3</v>
      </c>
    </row>
    <row r="6" spans="2:6" x14ac:dyDescent="0.35">
      <c r="B6" s="4"/>
      <c r="C6" s="5" t="s">
        <v>4</v>
      </c>
      <c r="D6" s="35">
        <f>7*1.2</f>
        <v>8.4</v>
      </c>
      <c r="F6" s="9" t="s">
        <v>15</v>
      </c>
    </row>
    <row r="7" spans="2:6" x14ac:dyDescent="0.35">
      <c r="B7" s="6" t="s">
        <v>35</v>
      </c>
      <c r="C7" s="7"/>
      <c r="D7" s="1">
        <v>60</v>
      </c>
    </row>
    <row r="8" spans="2:6" x14ac:dyDescent="0.35">
      <c r="B8" s="3" t="s">
        <v>43</v>
      </c>
      <c r="C8" s="2"/>
      <c r="D8" s="36"/>
      <c r="F8" s="29" t="s">
        <v>5</v>
      </c>
    </row>
    <row r="9" spans="2:6" x14ac:dyDescent="0.35">
      <c r="B9" s="3"/>
      <c r="C9" s="13" t="s">
        <v>13</v>
      </c>
      <c r="D9" s="37">
        <v>2.0699999999999998</v>
      </c>
      <c r="F9" s="8"/>
    </row>
    <row r="10" spans="2:6" x14ac:dyDescent="0.35">
      <c r="B10" s="4"/>
      <c r="C10" s="5" t="s">
        <v>6</v>
      </c>
      <c r="D10" s="38">
        <v>2.1110000000000002</v>
      </c>
      <c r="F10" s="8" t="s">
        <v>31</v>
      </c>
    </row>
    <row r="11" spans="2:6" x14ac:dyDescent="0.35">
      <c r="B11" s="6" t="s">
        <v>44</v>
      </c>
      <c r="C11" s="7"/>
      <c r="D11" s="39">
        <v>11.19</v>
      </c>
      <c r="F11" s="9" t="s">
        <v>6</v>
      </c>
    </row>
    <row r="12" spans="2:6" x14ac:dyDescent="0.35">
      <c r="B12" s="4" t="s">
        <v>45</v>
      </c>
      <c r="C12" s="5"/>
      <c r="D12" s="16">
        <f>D11*0.225</f>
        <v>2.5177499999999999</v>
      </c>
      <c r="F12" s="2"/>
    </row>
    <row r="13" spans="2:6" x14ac:dyDescent="0.35">
      <c r="B13" s="4" t="s">
        <v>21</v>
      </c>
      <c r="C13" s="5"/>
      <c r="D13" s="9">
        <f>15/60</f>
        <v>0.25</v>
      </c>
    </row>
    <row r="14" spans="2:6" x14ac:dyDescent="0.35">
      <c r="B14" s="18" t="s">
        <v>42</v>
      </c>
      <c r="C14" s="19"/>
      <c r="D14" s="40"/>
    </row>
    <row r="15" spans="2:6" x14ac:dyDescent="0.35">
      <c r="B15" s="17"/>
      <c r="C15" s="2" t="s">
        <v>25</v>
      </c>
      <c r="D15" s="36">
        <v>400</v>
      </c>
    </row>
    <row r="16" spans="2:6" x14ac:dyDescent="0.35">
      <c r="B16" s="17"/>
      <c r="C16" s="2" t="s">
        <v>26</v>
      </c>
      <c r="D16" s="36">
        <v>250</v>
      </c>
    </row>
    <row r="17" spans="2:5" x14ac:dyDescent="0.35">
      <c r="B17" s="3"/>
      <c r="C17" s="2" t="s">
        <v>27</v>
      </c>
      <c r="D17" s="36">
        <v>100</v>
      </c>
      <c r="E17" t="s">
        <v>48</v>
      </c>
    </row>
    <row r="18" spans="2:5" x14ac:dyDescent="0.35">
      <c r="B18" s="3"/>
      <c r="C18" s="2" t="s">
        <v>29</v>
      </c>
      <c r="D18" s="36">
        <v>200</v>
      </c>
    </row>
    <row r="19" spans="2:5" x14ac:dyDescent="0.35">
      <c r="B19" s="3"/>
      <c r="C19" s="2" t="s">
        <v>30</v>
      </c>
      <c r="D19" s="36">
        <v>600</v>
      </c>
    </row>
    <row r="20" spans="2:5" x14ac:dyDescent="0.35">
      <c r="B20" s="3"/>
      <c r="C20" s="2" t="s">
        <v>28</v>
      </c>
      <c r="D20" s="36">
        <v>300</v>
      </c>
    </row>
    <row r="21" spans="2:5" x14ac:dyDescent="0.35">
      <c r="B21" s="4"/>
      <c r="C21" s="33" t="s">
        <v>18</v>
      </c>
      <c r="D21" s="21">
        <f>SUM(D15,D16,D20,(IF('Itse kuljettaminen – Laskuri'!D8="Henkilöauto ja peräkärry",Tiedot!D17,0)),IF('Itse kuljettaminen – Laskuri'!D9="Bensiini",Tiedot!D18,D19))</f>
        <v>1550</v>
      </c>
    </row>
    <row r="22" spans="2:5" x14ac:dyDescent="0.35">
      <c r="B22" s="6" t="s">
        <v>34</v>
      </c>
      <c r="C22" s="7"/>
      <c r="D22" s="39">
        <v>10</v>
      </c>
    </row>
    <row r="23" spans="2:5" x14ac:dyDescent="0.35">
      <c r="B23" s="2"/>
      <c r="C23" s="2"/>
      <c r="D23" s="47"/>
    </row>
    <row r="25" spans="2:5" x14ac:dyDescent="0.35">
      <c r="B25" s="14"/>
      <c r="C25" s="14"/>
      <c r="D25" s="14"/>
    </row>
  </sheetData>
  <sheetProtection algorithmName="SHA-512" hashValue="utcy4AfyRK1iafxjfn72Bj5M5y5kbBrC9eSg/quNWk8r9QIt39e1JQ5yZoyuwkgspZtg0xrQxe/dy/sn1saaFw==" saltValue="ukQ1Dx7zgdsf7vmKUUOSYg==" spinCount="100000" sheet="1" objects="1" scenarios="1" selectLockedCells="1"/>
  <pageMargins left="0.7" right="0.7" top="0.75" bottom="0.75" header="0.3" footer="0.3"/>
  <pageSetup paperSize="9" orientation="portrait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9483DE509C43F04893807B4BBA2F1957" ma:contentTypeVersion="15" ma:contentTypeDescription="Luo uusi asiakirja." ma:contentTypeScope="" ma:versionID="147ba81011e591319bc1c08d0957a1c2">
  <xsd:schema xmlns:xsd="http://www.w3.org/2001/XMLSchema" xmlns:xs="http://www.w3.org/2001/XMLSchema" xmlns:p="http://schemas.microsoft.com/office/2006/metadata/properties" xmlns:ns1="http://schemas.microsoft.com/sharepoint/v3" xmlns:ns2="a2b74ae1-7f76-4782-9cd2-bfe8e64a2c86" xmlns:ns3="01da7a08-61f1-46a0-b0a7-22d5e987a763" targetNamespace="http://schemas.microsoft.com/office/2006/metadata/properties" ma:root="true" ma:fieldsID="a9192cf881f7697b31155f81a2a9fa67" ns1:_="" ns2:_="" ns3:_="">
    <xsd:import namespace="http://schemas.microsoft.com/sharepoint/v3"/>
    <xsd:import namespace="a2b74ae1-7f76-4782-9cd2-bfe8e64a2c86"/>
    <xsd:import namespace="01da7a08-61f1-46a0-b0a7-22d5e987a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Yhtenäisen yhteensopivuuskäytännön ominaisuudet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Yhtenäisen yhteensopivuuskäytännön käyttöliittymän toimint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b74ae1-7f76-4782-9cd2-bfe8e64a2c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a7a08-61f1-46a0-b0a7-22d5e987a76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9FF86B7-A4FD-4026-89BA-AB4E41184E9B}"/>
</file>

<file path=customXml/itemProps2.xml><?xml version="1.0" encoding="utf-8"?>
<ds:datastoreItem xmlns:ds="http://schemas.openxmlformats.org/officeDocument/2006/customXml" ds:itemID="{02DED84C-0331-4638-B452-F300D9F40E59}"/>
</file>

<file path=customXml/itemProps3.xml><?xml version="1.0" encoding="utf-8"?>
<ds:datastoreItem xmlns:ds="http://schemas.openxmlformats.org/officeDocument/2006/customXml" ds:itemID="{BAC6836F-55AD-4690-8627-DFD7FEEAB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Itse kuljettaminen – Laskuri</vt:lpstr>
      <vt:lpstr>Tiedot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Halla Hilkka</cp:lastModifiedBy>
  <dcterms:created xsi:type="dcterms:W3CDTF">2022-03-15T08:44:35Z</dcterms:created>
  <dcterms:modified xsi:type="dcterms:W3CDTF">2022-04-26T06:10:03Z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0x0101009483DE509C43F04893807B4BBA2F1957</vt:lpwstr>
  </property>
</Properties>
</file>